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T:\13. 블록체인 시범사업(22년)\07. 23년 사업준비\2-2. 기안문(내부기안, 협조전)\220829-협조전\"/>
    </mc:Choice>
  </mc:AlternateContent>
  <bookViews>
    <workbookView xWindow="0" yWindow="0" windowWidth="23040" windowHeight="9300"/>
  </bookViews>
  <sheets>
    <sheet name="23년 13억원(확산사업)" sheetId="9" r:id="rId1"/>
    <sheet name="23년 30억원(집중사업)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0" l="1"/>
  <c r="G10" i="10" s="1"/>
  <c r="K10" i="10"/>
  <c r="O17" i="10"/>
  <c r="N17" i="10"/>
  <c r="M17" i="10"/>
  <c r="L17" i="10"/>
  <c r="K17" i="10"/>
  <c r="K18" i="10" s="1"/>
  <c r="J17" i="10"/>
  <c r="I17" i="10"/>
  <c r="H17" i="10"/>
  <c r="H18" i="10" s="1"/>
  <c r="H19" i="10" s="1"/>
  <c r="G17" i="10"/>
  <c r="G18" i="10" s="1"/>
  <c r="G19" i="10" s="1"/>
  <c r="F17" i="10"/>
  <c r="F18" i="10" s="1"/>
  <c r="F19" i="10" s="1"/>
  <c r="E17" i="10"/>
  <c r="E18" i="10" s="1"/>
  <c r="E19" i="10" s="1"/>
  <c r="D17" i="10"/>
  <c r="C16" i="10"/>
  <c r="K12" i="10"/>
  <c r="E12" i="10"/>
  <c r="G12" i="10" s="1"/>
  <c r="K11" i="10"/>
  <c r="E11" i="10"/>
  <c r="G11" i="10" s="1"/>
  <c r="K9" i="10"/>
  <c r="E9" i="10"/>
  <c r="G9" i="10" s="1"/>
  <c r="I18" i="9"/>
  <c r="H18" i="9"/>
  <c r="G18" i="9"/>
  <c r="G19" i="9" s="1"/>
  <c r="F18" i="9"/>
  <c r="F19" i="9" s="1"/>
  <c r="E18" i="9"/>
  <c r="E19" i="9" s="1"/>
  <c r="O17" i="9"/>
  <c r="N17" i="9"/>
  <c r="M17" i="9"/>
  <c r="L17" i="9"/>
  <c r="K17" i="9"/>
  <c r="J17" i="9"/>
  <c r="I17" i="9"/>
  <c r="H17" i="9"/>
  <c r="G17" i="9"/>
  <c r="F17" i="9"/>
  <c r="E17" i="9"/>
  <c r="D17" i="9"/>
  <c r="D18" i="9" s="1"/>
  <c r="D19" i="9" s="1"/>
  <c r="C16" i="9"/>
  <c r="K12" i="9"/>
  <c r="G12" i="9"/>
  <c r="E12" i="9"/>
  <c r="K11" i="9"/>
  <c r="E11" i="9"/>
  <c r="G11" i="9" s="1"/>
  <c r="K10" i="9"/>
  <c r="E10" i="9"/>
  <c r="G10" i="9" s="1"/>
  <c r="K9" i="9"/>
  <c r="E9" i="9"/>
  <c r="G9" i="9" s="1"/>
  <c r="D18" i="10" l="1"/>
  <c r="D19" i="10" s="1"/>
  <c r="I18" i="10"/>
  <c r="I21" i="10" s="1"/>
  <c r="J18" i="10"/>
  <c r="J21" i="10" s="1"/>
  <c r="H21" i="10"/>
  <c r="K21" i="10"/>
  <c r="G21" i="10"/>
  <c r="L18" i="10"/>
  <c r="L19" i="10" s="1"/>
  <c r="D21" i="10"/>
  <c r="E21" i="10"/>
  <c r="F21" i="10"/>
  <c r="D20" i="10"/>
  <c r="M18" i="10"/>
  <c r="E20" i="10"/>
  <c r="N18" i="10"/>
  <c r="F20" i="10"/>
  <c r="O18" i="10"/>
  <c r="G20" i="10"/>
  <c r="H20" i="10"/>
  <c r="K19" i="10"/>
  <c r="K20" i="10" s="1"/>
  <c r="H21" i="9"/>
  <c r="I21" i="9"/>
  <c r="H19" i="9"/>
  <c r="H20" i="9" s="1"/>
  <c r="G21" i="9"/>
  <c r="I19" i="9"/>
  <c r="I20" i="9" s="1"/>
  <c r="D21" i="9"/>
  <c r="E21" i="9"/>
  <c r="F21" i="9"/>
  <c r="J18" i="9"/>
  <c r="J21" i="9" s="1"/>
  <c r="K18" i="9"/>
  <c r="K21" i="9" s="1"/>
  <c r="L18" i="9"/>
  <c r="D20" i="9"/>
  <c r="M18" i="9"/>
  <c r="E20" i="9"/>
  <c r="N18" i="9"/>
  <c r="F20" i="9"/>
  <c r="O18" i="9"/>
  <c r="G20" i="9"/>
  <c r="L21" i="10" l="1"/>
  <c r="I19" i="10"/>
  <c r="I20" i="10" s="1"/>
  <c r="L20" i="10"/>
  <c r="J19" i="10"/>
  <c r="J20" i="10" s="1"/>
  <c r="O19" i="10"/>
  <c r="O20" i="10" s="1"/>
  <c r="M19" i="10"/>
  <c r="M20" i="10" s="1"/>
  <c r="O21" i="10"/>
  <c r="M21" i="10"/>
  <c r="N19" i="10"/>
  <c r="N20" i="10" s="1"/>
  <c r="N21" i="10"/>
  <c r="M19" i="9"/>
  <c r="M20" i="9" s="1"/>
  <c r="O19" i="9"/>
  <c r="O20" i="9" s="1"/>
  <c r="L19" i="9"/>
  <c r="L20" i="9" s="1"/>
  <c r="L21" i="9"/>
  <c r="N14" i="9" s="1"/>
  <c r="N19" i="9"/>
  <c r="N20" i="9" s="1"/>
  <c r="K19" i="9"/>
  <c r="K20" i="9" s="1"/>
  <c r="M21" i="9"/>
  <c r="N21" i="9"/>
  <c r="J19" i="9"/>
  <c r="J20" i="9" s="1"/>
  <c r="O21" i="9"/>
  <c r="N14" i="10" l="1"/>
</calcChain>
</file>

<file path=xl/comments1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총사업비 대비 사업자가 부담해야할 금액(규정)
- 중소기업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총사업비 대비 사업자가 부담해야할 금액(규정)
- 중소기업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sharedStrings.xml><?xml version="1.0" encoding="utf-8"?>
<sst xmlns="http://schemas.openxmlformats.org/spreadsheetml/2006/main" count="84" uniqueCount="33">
  <si>
    <t>1개 과제당 지원금</t>
    <phoneticPr fontId="2" type="noConversion"/>
  </si>
  <si>
    <t>정부지원금(원)</t>
    <phoneticPr fontId="2" type="noConversion"/>
  </si>
  <si>
    <t>지원 가능 최소금액</t>
    <phoneticPr fontId="2" type="noConversion"/>
  </si>
  <si>
    <t>단독사업 참여 시 총사업비</t>
    <phoneticPr fontId="2" type="noConversion"/>
  </si>
  <si>
    <t>구분</t>
    <phoneticPr fontId="2" type="noConversion"/>
  </si>
  <si>
    <t>부담비율</t>
    <phoneticPr fontId="2" type="noConversion"/>
  </si>
  <si>
    <t>금액(현금+현물)</t>
    <phoneticPr fontId="2" type="noConversion"/>
  </si>
  <si>
    <t>자부담금 중
현금부담비율</t>
    <phoneticPr fontId="2" type="noConversion"/>
  </si>
  <si>
    <t>현금</t>
    <phoneticPr fontId="2" type="noConversion"/>
  </si>
  <si>
    <t>총사업비</t>
    <phoneticPr fontId="2" type="noConversion"/>
  </si>
  <si>
    <t>중견기업</t>
    <phoneticPr fontId="2" type="noConversion"/>
  </si>
  <si>
    <t>컨소시엄 총합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</si>
  <si>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</si>
  <si>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</si>
  <si>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</si>
  <si>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</si>
  <si>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</si>
  <si>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</si>
  <si>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</si>
  <si>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대기업(C)</t>
    <phoneticPr fontId="2" type="noConversion"/>
  </si>
  <si>
    <t>컨소시엄비율</t>
    <phoneticPr fontId="2" type="noConversion"/>
  </si>
  <si>
    <t>정부지원금</t>
    <phoneticPr fontId="2" type="noConversion"/>
  </si>
  <si>
    <t>민간부담금(총액)</t>
    <phoneticPr fontId="2" type="noConversion"/>
  </si>
  <si>
    <t>민간부담금(현금)</t>
    <phoneticPr fontId="2" type="noConversion"/>
  </si>
  <si>
    <t>민간부담금(현물)</t>
    <phoneticPr fontId="2" type="noConversion"/>
  </si>
  <si>
    <t xml:space="preserve"> ※ 컨소시엄 최소 참여비율 : 10% 이상, 컨소시엄 비율은 정수로 입력(소수점 불가)</t>
    <phoneticPr fontId="2" type="noConversion"/>
  </si>
  <si>
    <t>3천억 미만
 중견기업(A)</t>
    <phoneticPr fontId="2" type="noConversion"/>
  </si>
  <si>
    <t>중소기업</t>
    <phoneticPr fontId="2" type="noConversion"/>
  </si>
  <si>
    <t>대기업 또는 공기업</t>
    <phoneticPr fontId="2" type="noConversion"/>
  </si>
  <si>
    <t>공기업(B)</t>
    <phoneticPr fontId="2" type="noConversion"/>
  </si>
  <si>
    <t>중견기업(3천억 미만)</t>
    <phoneticPr fontId="2" type="noConversion"/>
  </si>
  <si>
    <t>2023 블록체인 민간분야 확산사업(예시)</t>
    <phoneticPr fontId="2" type="noConversion"/>
  </si>
  <si>
    <t>2023 블록체인 민간분야 집중사업(예시)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</si>
</sst>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000_-;\-* #,##0.0000000_-;_-* &quot;-&quot;_-;_-@_-"/>
    <numFmt numFmtId="177" formatCode="_-* #,##0.000000000_-;\-* #,##0.0000000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41" fontId="8" fillId="3" borderId="15" xfId="2" applyFont="1" applyFill="1" applyBorder="1" applyAlignment="1">
      <alignment vertical="center"/>
    </xf>
    <xf numFmtId="41" fontId="8" fillId="4" borderId="15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76" fontId="8" fillId="0" borderId="18" xfId="2" applyNumberFormat="1" applyFont="1" applyBorder="1" applyAlignment="1">
      <alignment vertical="center"/>
    </xf>
    <xf numFmtId="9" fontId="8" fillId="0" borderId="19" xfId="1" applyFont="1" applyBorder="1" applyAlignment="1">
      <alignment horizontal="center" vertical="center"/>
    </xf>
    <xf numFmtId="41" fontId="8" fillId="0" borderId="20" xfId="0" applyNumberFormat="1" applyFont="1" applyBorder="1" applyAlignment="1">
      <alignment vertical="center"/>
    </xf>
    <xf numFmtId="41" fontId="8" fillId="4" borderId="21" xfId="0" applyNumberFormat="1" applyFont="1" applyFill="1" applyBorder="1" applyAlignment="1">
      <alignment vertical="center"/>
    </xf>
    <xf numFmtId="9" fontId="8" fillId="0" borderId="0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76" fontId="8" fillId="0" borderId="23" xfId="2" applyNumberFormat="1" applyFont="1" applyBorder="1" applyAlignment="1">
      <alignment vertical="center"/>
    </xf>
    <xf numFmtId="41" fontId="8" fillId="4" borderId="24" xfId="0" applyNumberFormat="1" applyFont="1" applyFill="1" applyBorder="1" applyAlignment="1">
      <alignment vertical="center"/>
    </xf>
    <xf numFmtId="41" fontId="8" fillId="3" borderId="25" xfId="2" applyFont="1" applyFill="1" applyBorder="1" applyAlignment="1">
      <alignment vertical="center"/>
    </xf>
    <xf numFmtId="9" fontId="8" fillId="0" borderId="26" xfId="1" applyFont="1" applyBorder="1" applyAlignment="1">
      <alignment horizontal="center" vertical="center"/>
    </xf>
    <xf numFmtId="41" fontId="8" fillId="0" borderId="27" xfId="0" applyNumberFormat="1" applyFont="1" applyBorder="1" applyAlignment="1">
      <alignment vertical="center"/>
    </xf>
    <xf numFmtId="177" fontId="8" fillId="0" borderId="0" xfId="2" applyNumberFormat="1" applyFont="1" applyAlignment="1">
      <alignment vertical="center"/>
    </xf>
    <xf numFmtId="41" fontId="8" fillId="0" borderId="0" xfId="2" applyFont="1" applyFill="1" applyBorder="1" applyAlignment="1">
      <alignment vertical="center"/>
    </xf>
    <xf numFmtId="9" fontId="8" fillId="0" borderId="0" xfId="1" applyFont="1" applyAlignment="1">
      <alignment vertical="center"/>
    </xf>
    <xf numFmtId="41" fontId="8" fillId="0" borderId="0" xfId="0" applyNumberFormat="1" applyFont="1" applyAlignment="1">
      <alignment vertical="center"/>
    </xf>
    <xf numFmtId="9" fontId="5" fillId="0" borderId="0" xfId="0" applyNumberFormat="1" applyFont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9" fontId="7" fillId="0" borderId="25" xfId="0" applyNumberFormat="1" applyFont="1" applyBorder="1" applyAlignment="1">
      <alignment horizontal="center" vertical="center"/>
    </xf>
    <xf numFmtId="9" fontId="7" fillId="0" borderId="33" xfId="0" applyNumberFormat="1" applyFont="1" applyFill="1" applyBorder="1" applyAlignment="1">
      <alignment horizontal="right" vertical="center"/>
    </xf>
    <xf numFmtId="9" fontId="7" fillId="0" borderId="34" xfId="0" applyNumberFormat="1" applyFont="1" applyFill="1" applyBorder="1" applyAlignment="1">
      <alignment horizontal="right" vertical="center"/>
    </xf>
    <xf numFmtId="9" fontId="7" fillId="0" borderId="35" xfId="0" applyNumberFormat="1" applyFont="1" applyFill="1" applyBorder="1" applyAlignment="1">
      <alignment horizontal="right" vertical="center"/>
    </xf>
    <xf numFmtId="0" fontId="7" fillId="0" borderId="36" xfId="0" applyFont="1" applyBorder="1" applyAlignment="1">
      <alignment horizontal="center" vertical="center" wrapText="1"/>
    </xf>
    <xf numFmtId="41" fontId="8" fillId="11" borderId="37" xfId="2" applyFont="1" applyFill="1" applyBorder="1" applyAlignment="1">
      <alignment horizontal="right" vertical="center"/>
    </xf>
    <xf numFmtId="41" fontId="8" fillId="11" borderId="38" xfId="2" applyFont="1" applyFill="1" applyBorder="1" applyAlignment="1">
      <alignment horizontal="right" vertical="center"/>
    </xf>
    <xf numFmtId="41" fontId="8" fillId="11" borderId="39" xfId="2" applyFont="1" applyFill="1" applyBorder="1" applyAlignment="1">
      <alignment horizontal="right" vertical="center"/>
    </xf>
    <xf numFmtId="0" fontId="7" fillId="0" borderId="40" xfId="0" applyFont="1" applyBorder="1" applyAlignment="1">
      <alignment horizontal="center" vertical="center" wrapText="1"/>
    </xf>
    <xf numFmtId="41" fontId="8" fillId="0" borderId="41" xfId="2" applyFont="1" applyFill="1" applyBorder="1" applyAlignment="1">
      <alignment horizontal="right" vertical="center"/>
    </xf>
    <xf numFmtId="41" fontId="8" fillId="0" borderId="42" xfId="2" applyFont="1" applyFill="1" applyBorder="1" applyAlignment="1">
      <alignment horizontal="right" vertical="center"/>
    </xf>
    <xf numFmtId="41" fontId="8" fillId="0" borderId="43" xfId="2" applyFont="1" applyFill="1" applyBorder="1" applyAlignment="1">
      <alignment horizontal="right" vertical="center"/>
    </xf>
    <xf numFmtId="41" fontId="8" fillId="3" borderId="41" xfId="2" applyFont="1" applyFill="1" applyBorder="1" applyAlignment="1">
      <alignment horizontal="right" vertical="center"/>
    </xf>
    <xf numFmtId="41" fontId="8" fillId="3" borderId="42" xfId="2" applyFont="1" applyFill="1" applyBorder="1" applyAlignment="1">
      <alignment horizontal="right" vertical="center"/>
    </xf>
    <xf numFmtId="41" fontId="8" fillId="3" borderId="43" xfId="2" applyFont="1" applyFill="1" applyBorder="1" applyAlignment="1">
      <alignment horizontal="right" vertical="center"/>
    </xf>
    <xf numFmtId="0" fontId="7" fillId="0" borderId="44" xfId="0" applyFont="1" applyBorder="1" applyAlignment="1">
      <alignment horizontal="center" vertical="center" wrapText="1"/>
    </xf>
    <xf numFmtId="41" fontId="8" fillId="12" borderId="33" xfId="2" applyFont="1" applyFill="1" applyBorder="1" applyAlignment="1">
      <alignment horizontal="right" vertical="center"/>
    </xf>
    <xf numFmtId="41" fontId="8" fillId="12" borderId="34" xfId="2" applyFont="1" applyFill="1" applyBorder="1" applyAlignment="1">
      <alignment horizontal="right" vertical="center"/>
    </xf>
    <xf numFmtId="41" fontId="8" fillId="12" borderId="45" xfId="2" applyFont="1" applyFill="1" applyBorder="1" applyAlignment="1">
      <alignment horizontal="right" vertical="center"/>
    </xf>
    <xf numFmtId="9" fontId="7" fillId="8" borderId="46" xfId="0" applyNumberFormat="1" applyFont="1" applyFill="1" applyBorder="1" applyAlignment="1">
      <alignment vertical="center"/>
    </xf>
    <xf numFmtId="9" fontId="7" fillId="0" borderId="0" xfId="0" applyNumberFormat="1" applyFont="1" applyFill="1" applyBorder="1" applyAlignment="1">
      <alignment vertical="center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9" fontId="8" fillId="0" borderId="16" xfId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41" fontId="7" fillId="0" borderId="4" xfId="2" applyFont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2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tabSelected="1" zoomScaleNormal="100" workbookViewId="0">
      <selection activeCell="H30" sqref="H30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31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1300000000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0.3333333</v>
      </c>
      <c r="E9" s="19">
        <f t="shared" ref="E9:E12" si="0">ROUND($D$5*D9,-3)</f>
        <v>433333000</v>
      </c>
      <c r="F9" s="74">
        <v>0.1</v>
      </c>
      <c r="G9" s="24">
        <f>E9*F9</f>
        <v>43333300</v>
      </c>
      <c r="H9" s="6"/>
      <c r="I9" s="75" t="s">
        <v>27</v>
      </c>
      <c r="J9" s="18">
        <v>1.3333333000000001</v>
      </c>
      <c r="K9" s="20">
        <f>ROUND(D5*J9,-3)</f>
        <v>1733333000</v>
      </c>
      <c r="L9" s="1"/>
      <c r="M9" s="1"/>
      <c r="N9" s="1"/>
      <c r="O9" s="1"/>
    </row>
    <row r="10" spans="1:15" hidden="1" x14ac:dyDescent="0.3">
      <c r="A10" s="4"/>
      <c r="B10" s="4"/>
      <c r="C10" s="21" t="s">
        <v>30</v>
      </c>
      <c r="D10" s="22">
        <v>0.43</v>
      </c>
      <c r="E10" s="19">
        <f t="shared" si="0"/>
        <v>559000000</v>
      </c>
      <c r="F10" s="23">
        <v>0.1</v>
      </c>
      <c r="G10" s="24">
        <f>E10*F10</f>
        <v>55900000</v>
      </c>
      <c r="H10" s="6"/>
      <c r="I10" s="21" t="s">
        <v>30</v>
      </c>
      <c r="J10" s="18">
        <v>1.33333334</v>
      </c>
      <c r="K10" s="20">
        <f>ROUND(D5*J10,-3)</f>
        <v>1733333000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559000000</v>
      </c>
      <c r="F11" s="23">
        <v>0.13</v>
      </c>
      <c r="G11" s="24">
        <f>E11*F11</f>
        <v>72670000</v>
      </c>
      <c r="H11" s="26"/>
      <c r="I11" s="21" t="s">
        <v>10</v>
      </c>
      <c r="J11" s="22">
        <v>1.43</v>
      </c>
      <c r="K11" s="25">
        <f>ROUND(J11*D5,-3)</f>
        <v>1859000000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1300000000</v>
      </c>
      <c r="F12" s="31">
        <v>0.15</v>
      </c>
      <c r="G12" s="32">
        <f>E12*F12</f>
        <v>195000000</v>
      </c>
      <c r="H12" s="26"/>
      <c r="I12" s="27" t="s">
        <v>28</v>
      </c>
      <c r="J12" s="28">
        <v>2</v>
      </c>
      <c r="K12" s="29">
        <f>ROUND(D5*J12,-3)</f>
        <v>2600000000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1733333000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1</v>
      </c>
      <c r="D16" s="51">
        <v>1</v>
      </c>
      <c r="E16" s="52">
        <v>0</v>
      </c>
      <c r="F16" s="53"/>
      <c r="G16" s="51"/>
      <c r="H16" s="52">
        <v>0</v>
      </c>
      <c r="I16" s="53">
        <v>0</v>
      </c>
      <c r="J16" s="51"/>
      <c r="K16" s="52">
        <v>0</v>
      </c>
      <c r="L16" s="53">
        <v>0</v>
      </c>
      <c r="M16" s="51"/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>
        <f>IF(D16=0,"0",$D$5*D16)</f>
        <v>1300000000</v>
      </c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 t="str">
        <f t="shared" ref="J17:O17" si="2">IF(J16=0,"0",$D$5*J16)</f>
        <v>0</v>
      </c>
      <c r="K17" s="56" t="str">
        <f t="shared" si="2"/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>
        <f>IF(D17="0","0",$E$9*D16)</f>
        <v>433333000</v>
      </c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 t="shared" ref="H18:I18" si="3">IF(H17="0","0",$E$10*H16)</f>
        <v>0</v>
      </c>
      <c r="I18" s="61" t="str">
        <f t="shared" si="3"/>
        <v>0</v>
      </c>
      <c r="J18" s="59" t="str">
        <f>IF(J17="0","0",$E$11*J16)</f>
        <v>0</v>
      </c>
      <c r="K18" s="60" t="str">
        <f t="shared" ref="K18:L18" si="4">IF(K17="0","0",$E$11*K16)</f>
        <v>0</v>
      </c>
      <c r="L18" s="61" t="str">
        <f t="shared" si="4"/>
        <v>0</v>
      </c>
      <c r="M18" s="59" t="str">
        <f>IF(M17="0","0",$E$12*M16)</f>
        <v>0</v>
      </c>
      <c r="N18" s="60" t="str">
        <f t="shared" ref="N18:O18" si="5">IF(N17="0","0",$E$12*N16)</f>
        <v>0</v>
      </c>
      <c r="O18" s="61" t="str">
        <f t="shared" si="5"/>
        <v>0</v>
      </c>
    </row>
    <row r="19" spans="1:15" x14ac:dyDescent="0.3">
      <c r="A19" s="3"/>
      <c r="B19" s="3"/>
      <c r="C19" s="58" t="s">
        <v>23</v>
      </c>
      <c r="D19" s="62">
        <f>D$18*$F$9</f>
        <v>43333300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>
        <f>J$18*$F$11</f>
        <v>0</v>
      </c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389999700</v>
      </c>
      <c r="E20" s="63">
        <f t="shared" ref="E20:F20" si="6">E18-E19</f>
        <v>0</v>
      </c>
      <c r="F20" s="64">
        <f t="shared" si="6"/>
        <v>0</v>
      </c>
      <c r="G20" s="62">
        <f>G18-G19</f>
        <v>0</v>
      </c>
      <c r="H20" s="63">
        <f t="shared" ref="H20:O20" si="7">H18-H19</f>
        <v>0</v>
      </c>
      <c r="I20" s="64">
        <f t="shared" si="7"/>
        <v>0</v>
      </c>
      <c r="J20" s="62">
        <f t="shared" si="7"/>
        <v>0</v>
      </c>
      <c r="K20" s="63">
        <f t="shared" si="7"/>
        <v>0</v>
      </c>
      <c r="L20" s="64">
        <f t="shared" si="7"/>
        <v>0</v>
      </c>
      <c r="M20" s="62">
        <f t="shared" si="7"/>
        <v>0</v>
      </c>
      <c r="N20" s="63">
        <f t="shared" si="7"/>
        <v>0</v>
      </c>
      <c r="O20" s="64">
        <f t="shared" si="7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1733333000</v>
      </c>
      <c r="E21" s="67">
        <f t="shared" ref="E21:F21" si="8">E17+E18</f>
        <v>0</v>
      </c>
      <c r="F21" s="68">
        <f t="shared" si="8"/>
        <v>0</v>
      </c>
      <c r="G21" s="66">
        <f>G17+G18</f>
        <v>0</v>
      </c>
      <c r="H21" s="67">
        <f t="shared" ref="H21:O21" si="9">H17+H18</f>
        <v>0</v>
      </c>
      <c r="I21" s="68">
        <f t="shared" si="9"/>
        <v>0</v>
      </c>
      <c r="J21" s="66">
        <f t="shared" si="9"/>
        <v>0</v>
      </c>
      <c r="K21" s="67">
        <f t="shared" si="9"/>
        <v>0</v>
      </c>
      <c r="L21" s="68">
        <f t="shared" si="9"/>
        <v>0</v>
      </c>
      <c r="M21" s="66">
        <f t="shared" si="9"/>
        <v>0</v>
      </c>
      <c r="N21" s="67">
        <f t="shared" si="9"/>
        <v>0</v>
      </c>
      <c r="O21" s="68">
        <f t="shared" si="9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1" priority="1">
      <formula>$C$16&lt;&gt;100%</formula>
    </cfRule>
  </conditionalFormatting>
  <dataValidations count="3"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sqref="C14">
      <formula1>C14&lt;100%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zoomScaleNormal="100" workbookViewId="0">
      <selection activeCell="I32" sqref="I32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32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3000000000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0.3333333</v>
      </c>
      <c r="E9" s="19">
        <f t="shared" ref="E9:E12" si="0">ROUND($D$5*D9,-3)</f>
        <v>1000000000</v>
      </c>
      <c r="F9" s="74">
        <v>0.1</v>
      </c>
      <c r="G9" s="24">
        <f>E9*F9</f>
        <v>100000000</v>
      </c>
      <c r="H9" s="6"/>
      <c r="I9" s="75" t="s">
        <v>27</v>
      </c>
      <c r="J9" s="18">
        <v>1.3333333000000001</v>
      </c>
      <c r="K9" s="20">
        <f>ROUND(D5*J9,-3)</f>
        <v>4000000000</v>
      </c>
      <c r="L9" s="1"/>
      <c r="M9" s="1"/>
      <c r="N9" s="1"/>
      <c r="O9" s="1"/>
    </row>
    <row r="10" spans="1:15" hidden="1" x14ac:dyDescent="0.3">
      <c r="A10" s="4"/>
      <c r="B10" s="4"/>
      <c r="C10" s="21" t="s">
        <v>30</v>
      </c>
      <c r="D10" s="22">
        <v>0.3333333</v>
      </c>
      <c r="E10" s="19">
        <f t="shared" si="0"/>
        <v>1000000000</v>
      </c>
      <c r="F10" s="23">
        <v>0.13</v>
      </c>
      <c r="G10" s="24">
        <f>E10*F10</f>
        <v>130000000</v>
      </c>
      <c r="H10" s="6"/>
      <c r="I10" s="21" t="s">
        <v>30</v>
      </c>
      <c r="J10" s="18">
        <v>1.33333334</v>
      </c>
      <c r="K10" s="20">
        <f>ROUND(D5*J10,-3)</f>
        <v>4000000000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1290000000</v>
      </c>
      <c r="F11" s="23">
        <v>0.13</v>
      </c>
      <c r="G11" s="24">
        <f>E11*F11</f>
        <v>167700000</v>
      </c>
      <c r="H11" s="26"/>
      <c r="I11" s="21" t="s">
        <v>10</v>
      </c>
      <c r="J11" s="22">
        <v>1.43</v>
      </c>
      <c r="K11" s="25">
        <f>ROUND(J11*D5,-3)</f>
        <v>4290000000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3000000000</v>
      </c>
      <c r="F12" s="31">
        <v>0.15</v>
      </c>
      <c r="G12" s="32">
        <f>E12*F12</f>
        <v>450000000</v>
      </c>
      <c r="H12" s="26"/>
      <c r="I12" s="27" t="s">
        <v>28</v>
      </c>
      <c r="J12" s="28">
        <v>2</v>
      </c>
      <c r="K12" s="29">
        <f>ROUND(D5*J12,-3)</f>
        <v>6000000000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4000000000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1</v>
      </c>
      <c r="D16" s="51">
        <v>1</v>
      </c>
      <c r="E16" s="52">
        <v>0</v>
      </c>
      <c r="F16" s="53"/>
      <c r="G16" s="51"/>
      <c r="H16" s="52">
        <v>0</v>
      </c>
      <c r="I16" s="53">
        <v>0</v>
      </c>
      <c r="J16" s="51"/>
      <c r="K16" s="52">
        <v>0</v>
      </c>
      <c r="L16" s="53">
        <v>0</v>
      </c>
      <c r="M16" s="51"/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>
        <f>IF(D16=0,"0",$D$5*D16)</f>
        <v>3000000000</v>
      </c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 t="str">
        <f t="shared" ref="J17:O17" si="2">IF(J16=0,"0",$D$5*J16)</f>
        <v>0</v>
      </c>
      <c r="K17" s="56" t="str">
        <f t="shared" si="2"/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>
        <f>IF(D17="0","0",$E$9*D16)</f>
        <v>1000000000</v>
      </c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>IF(H17="0","0",$E$10*H16)</f>
        <v>0</v>
      </c>
      <c r="I18" s="61" t="str">
        <f>IF(I17="0","0",$E$10*I16)</f>
        <v>0</v>
      </c>
      <c r="J18" s="59" t="str">
        <f>IF(J17="0","0",$E$11*J16)</f>
        <v>0</v>
      </c>
      <c r="K18" s="60" t="str">
        <f t="shared" ref="K18:L18" si="3">IF(K17="0","0",$E$11*K16)</f>
        <v>0</v>
      </c>
      <c r="L18" s="61" t="str">
        <f t="shared" si="3"/>
        <v>0</v>
      </c>
      <c r="M18" s="59" t="str">
        <f>IF(M17="0","0",$E$12*M16)</f>
        <v>0</v>
      </c>
      <c r="N18" s="60" t="str">
        <f t="shared" ref="N18:O18" si="4">IF(N17="0","0",$E$12*N16)</f>
        <v>0</v>
      </c>
      <c r="O18" s="61" t="str">
        <f t="shared" si="4"/>
        <v>0</v>
      </c>
    </row>
    <row r="19" spans="1:15" x14ac:dyDescent="0.3">
      <c r="A19" s="3"/>
      <c r="B19" s="3"/>
      <c r="C19" s="58" t="s">
        <v>23</v>
      </c>
      <c r="D19" s="62">
        <f>D$18*$F$9</f>
        <v>100000000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>
        <f>J$18*$F$11</f>
        <v>0</v>
      </c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900000000</v>
      </c>
      <c r="E20" s="63">
        <f t="shared" ref="E20:F20" si="5">E18-E19</f>
        <v>0</v>
      </c>
      <c r="F20" s="64">
        <f t="shared" si="5"/>
        <v>0</v>
      </c>
      <c r="G20" s="62">
        <f>G18-G19</f>
        <v>0</v>
      </c>
      <c r="H20" s="63">
        <f t="shared" ref="H20:O20" si="6">H18-H19</f>
        <v>0</v>
      </c>
      <c r="I20" s="64">
        <f t="shared" si="6"/>
        <v>0</v>
      </c>
      <c r="J20" s="62">
        <f t="shared" si="6"/>
        <v>0</v>
      </c>
      <c r="K20" s="63">
        <f t="shared" si="6"/>
        <v>0</v>
      </c>
      <c r="L20" s="64">
        <f t="shared" si="6"/>
        <v>0</v>
      </c>
      <c r="M20" s="62">
        <f t="shared" si="6"/>
        <v>0</v>
      </c>
      <c r="N20" s="63">
        <f t="shared" si="6"/>
        <v>0</v>
      </c>
      <c r="O20" s="64">
        <f t="shared" si="6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4000000000</v>
      </c>
      <c r="E21" s="67">
        <f t="shared" ref="E21:F21" si="7">E17+E18</f>
        <v>0</v>
      </c>
      <c r="F21" s="68">
        <f t="shared" si="7"/>
        <v>0</v>
      </c>
      <c r="G21" s="66">
        <f>G17+G18</f>
        <v>0</v>
      </c>
      <c r="H21" s="67">
        <f t="shared" ref="H21:O21" si="8">H17+H18</f>
        <v>0</v>
      </c>
      <c r="I21" s="68">
        <f t="shared" si="8"/>
        <v>0</v>
      </c>
      <c r="J21" s="66">
        <f t="shared" si="8"/>
        <v>0</v>
      </c>
      <c r="K21" s="67">
        <f t="shared" si="8"/>
        <v>0</v>
      </c>
      <c r="L21" s="68">
        <f t="shared" si="8"/>
        <v>0</v>
      </c>
      <c r="M21" s="66">
        <f t="shared" si="8"/>
        <v>0</v>
      </c>
      <c r="N21" s="67">
        <f t="shared" si="8"/>
        <v>0</v>
      </c>
      <c r="O21" s="68">
        <f t="shared" si="8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0" priority="1">
      <formula>$C$16&lt;&gt;100%</formula>
    </cfRule>
  </conditionalFormatting>
  <dataValidations count="3">
    <dataValidation type="custom" allowBlank="1" showInputMessage="1" showErrorMessage="1" sqref="C14">
      <formula1>C14&lt;100%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23년 13억원(확산사업)</vt:lpstr>
      <vt:lpstr>23년 30억원(집중사업)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KISA</cp:lastModifiedBy>
  <dcterms:created xsi:type="dcterms:W3CDTF">2020-01-15T02:09:47Z</dcterms:created>
  <dcterms:modified xsi:type="dcterms:W3CDTF">2022-08-30T02:23:14Z</dcterms:modified>
</cp:coreProperties>
</file>